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ntleyedu.sharepoint.com/sites/HumanResources/Shared Documents/BENEFITS/Open Enrollment/Open Enrollment 2026/Rates/"/>
    </mc:Choice>
  </mc:AlternateContent>
  <xr:revisionPtr revIDLastSave="0" documentId="8_{30DE89F7-1FC5-4C1E-A87A-68B5DAFC2799}" xr6:coauthVersionLast="47" xr6:coauthVersionMax="47" xr10:uidLastSave="{00000000-0000-0000-0000-000000000000}"/>
  <bookViews>
    <workbookView xWindow="-108" yWindow="-108" windowWidth="23256" windowHeight="12456" xr2:uid="{A972BB10-DA43-4D3B-AEE1-2406C4219724}"/>
  </bookViews>
  <sheets>
    <sheet name="Part tim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9" i="1"/>
  <c r="F9" i="1"/>
  <c r="E9" i="1" s="1"/>
  <c r="D9" i="1" s="1"/>
  <c r="I9" i="1"/>
  <c r="B10" i="1"/>
  <c r="F10" i="1"/>
  <c r="F16" i="1" s="1"/>
  <c r="I10" i="1"/>
  <c r="B11" i="1"/>
  <c r="F11" i="1" s="1"/>
  <c r="B12" i="1"/>
  <c r="F12" i="1"/>
  <c r="F18" i="1" s="1"/>
  <c r="B15" i="1"/>
  <c r="F15" i="1"/>
  <c r="E15" i="1" s="1"/>
  <c r="D15" i="1" s="1"/>
  <c r="G15" i="1"/>
  <c r="I15" i="1"/>
  <c r="B16" i="1"/>
  <c r="B17" i="1"/>
  <c r="B18" i="1"/>
  <c r="B21" i="1"/>
  <c r="F21" i="1"/>
  <c r="I21" i="1" s="1"/>
  <c r="B22" i="1"/>
  <c r="F22" i="1"/>
  <c r="I22" i="1" s="1"/>
  <c r="G22" i="1"/>
  <c r="B23" i="1"/>
  <c r="B24" i="1"/>
  <c r="F24" i="1"/>
  <c r="E24" i="1" s="1"/>
  <c r="D24" i="1" s="1"/>
  <c r="G24" i="1"/>
  <c r="I24" i="1"/>
  <c r="B27" i="1"/>
  <c r="G27" i="1" s="1"/>
  <c r="D27" i="1"/>
  <c r="E27" i="1"/>
  <c r="F27" i="1"/>
  <c r="I27" i="1"/>
  <c r="B28" i="1"/>
  <c r="F28" i="1"/>
  <c r="E28" i="1" s="1"/>
  <c r="D28" i="1" s="1"/>
  <c r="G28" i="1"/>
  <c r="I28" i="1"/>
  <c r="B29" i="1"/>
  <c r="G29" i="1" s="1"/>
  <c r="E29" i="1"/>
  <c r="D29" i="1" s="1"/>
  <c r="F29" i="1"/>
  <c r="I29" i="1" s="1"/>
  <c r="B30" i="1"/>
  <c r="F30" i="1"/>
  <c r="E30" i="1" s="1"/>
  <c r="D30" i="1" s="1"/>
  <c r="G30" i="1"/>
  <c r="I30" i="1"/>
  <c r="B33" i="1"/>
  <c r="E33" i="1"/>
  <c r="D33" i="1" s="1"/>
  <c r="F33" i="1"/>
  <c r="I33" i="1" s="1"/>
  <c r="G33" i="1"/>
  <c r="B34" i="1"/>
  <c r="F34" i="1"/>
  <c r="E34" i="1" s="1"/>
  <c r="D34" i="1" s="1"/>
  <c r="G34" i="1"/>
  <c r="I34" i="1"/>
  <c r="B35" i="1"/>
  <c r="F35" i="1"/>
  <c r="E35" i="1" s="1"/>
  <c r="D35" i="1" s="1"/>
  <c r="G35" i="1"/>
  <c r="I35" i="1"/>
  <c r="B36" i="1"/>
  <c r="G36" i="1" s="1"/>
  <c r="F36" i="1"/>
  <c r="E36" i="1" s="1"/>
  <c r="D36" i="1" s="1"/>
  <c r="I36" i="1"/>
  <c r="B39" i="1"/>
  <c r="E39" i="1"/>
  <c r="D39" i="1" s="1"/>
  <c r="I39" i="1"/>
  <c r="B40" i="1"/>
  <c r="E40" i="1"/>
  <c r="D40" i="1" s="1"/>
  <c r="I40" i="1"/>
  <c r="B41" i="1"/>
  <c r="E41" i="1" s="1"/>
  <c r="D41" i="1" s="1"/>
  <c r="I41" i="1"/>
  <c r="B42" i="1"/>
  <c r="E42" i="1"/>
  <c r="D42" i="1" s="1"/>
  <c r="I42" i="1"/>
  <c r="G18" i="1" l="1"/>
  <c r="I18" i="1"/>
  <c r="E18" i="1"/>
  <c r="D18" i="1" s="1"/>
  <c r="I11" i="1"/>
  <c r="F23" i="1"/>
  <c r="F17" i="1"/>
  <c r="E11" i="1"/>
  <c r="D11" i="1" s="1"/>
  <c r="E16" i="1"/>
  <c r="D16" i="1" s="1"/>
  <c r="I16" i="1"/>
  <c r="G16" i="1"/>
  <c r="E10" i="1"/>
  <c r="D10" i="1" s="1"/>
  <c r="G21" i="1"/>
  <c r="E21" i="1"/>
  <c r="D21" i="1" s="1"/>
  <c r="E22" i="1"/>
  <c r="D22" i="1" s="1"/>
  <c r="I12" i="1"/>
  <c r="E12" i="1"/>
  <c r="D12" i="1" s="1"/>
  <c r="E23" i="1" l="1"/>
  <c r="D23" i="1" s="1"/>
  <c r="G23" i="1"/>
  <c r="I23" i="1"/>
  <c r="E17" i="1"/>
  <c r="D17" i="1" s="1"/>
  <c r="G17" i="1"/>
  <c r="I17" i="1"/>
</calcChain>
</file>

<file path=xl/sharedStrings.xml><?xml version="1.0" encoding="utf-8"?>
<sst xmlns="http://schemas.openxmlformats.org/spreadsheetml/2006/main" count="48" uniqueCount="21">
  <si>
    <t xml:space="preserve">*24 payroll deductions will be taken during the calendar year for bi-weekly staff. </t>
  </si>
  <si>
    <t>Employee + Family</t>
  </si>
  <si>
    <t>Employee + Spouse/Domestic Partner</t>
  </si>
  <si>
    <t>Employee + Child(ren)</t>
  </si>
  <si>
    <t>Employee</t>
  </si>
  <si>
    <t>Eyemed Vision</t>
  </si>
  <si>
    <t xml:space="preserve"> </t>
  </si>
  <si>
    <t>Delta Dental - High</t>
  </si>
  <si>
    <t>Delta Dental - Standard</t>
  </si>
  <si>
    <t xml:space="preserve">Harvard HDHP w/HSA   </t>
  </si>
  <si>
    <t>Harvard HMO</t>
  </si>
  <si>
    <t>Harvard Best Buy HMO</t>
  </si>
  <si>
    <t>Bentley Contribution Bi-weekly*</t>
  </si>
  <si>
    <t>Bentley %</t>
  </si>
  <si>
    <t>Bentley's Contribution Monthly</t>
  </si>
  <si>
    <t>Employee Contribution Monthly</t>
  </si>
  <si>
    <t>Employee Contribution Bi-weekly*</t>
  </si>
  <si>
    <t>Benefit Plan</t>
  </si>
  <si>
    <t>Part Time Benefits Eligible Staff</t>
  </si>
  <si>
    <t>2026 MEDICAL, DENTAL &amp; VISION INSURANCE RATES</t>
  </si>
  <si>
    <t>Bentley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</si>
</sst>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"/>
  </numFmts>
  <fonts count="19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EAEAEA"/>
      <name val="Calibri"/>
      <family val="2"/>
    </font>
    <font>
      <sz val="12"/>
      <name val="Calibri"/>
      <family val="2"/>
    </font>
    <font>
      <i/>
      <sz val="18"/>
      <color rgb="FFFF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3"/>
      <color theme="1"/>
      <name val="Calibri"/>
      <family val="2"/>
    </font>
    <font>
      <sz val="11"/>
      <color theme="1"/>
      <name val="Calibri"/>
      <family val="2"/>
    </font>
    <font>
      <sz val="13"/>
      <name val="Calibri"/>
      <family val="2"/>
    </font>
    <font>
      <b/>
      <sz val="13"/>
      <color theme="1"/>
      <name val="Calibri"/>
      <family val="2"/>
    </font>
    <font>
      <sz val="13"/>
      <color rgb="FFFF0000"/>
      <name val="Calibri"/>
      <family val="2"/>
    </font>
    <font>
      <sz val="18"/>
      <color rgb="FFFF0000"/>
      <name val="Calibri"/>
      <family val="2"/>
    </font>
    <font>
      <b/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sz val="14"/>
      <name val="Calibri"/>
      <family val="2"/>
    </font>
    <font>
      <b/>
      <sz val="2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11111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EAEAEA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2" fontId="2" fillId="0" borderId="0" xfId="0" applyNumberFormat="1" applyFont="1" applyAlignment="1">
      <alignment wrapText="1"/>
    </xf>
    <xf numFmtId="10" fontId="4" fillId="0" borderId="0" xfId="1" applyNumberFormat="1" applyFont="1"/>
    <xf numFmtId="0" fontId="5" fillId="0" borderId="0" xfId="0" applyFont="1"/>
    <xf numFmtId="164" fontId="6" fillId="0" borderId="0" xfId="1" applyNumberFormat="1" applyFont="1"/>
    <xf numFmtId="0" fontId="6" fillId="0" borderId="0" xfId="0" applyFont="1"/>
    <xf numFmtId="165" fontId="7" fillId="0" borderId="1" xfId="0" applyNumberFormat="1" applyFont="1" applyBorder="1" applyAlignment="1">
      <alignment horizontal="center" wrapText="1"/>
    </xf>
    <xf numFmtId="165" fontId="8" fillId="0" borderId="0" xfId="0" applyNumberFormat="1" applyFont="1"/>
    <xf numFmtId="9" fontId="7" fillId="0" borderId="1" xfId="1" applyFont="1" applyFill="1" applyBorder="1" applyAlignment="1">
      <alignment horizontal="center" wrapText="1"/>
    </xf>
    <xf numFmtId="165" fontId="9" fillId="0" borderId="1" xfId="0" applyNumberFormat="1" applyFont="1" applyBorder="1" applyAlignment="1">
      <alignment horizontal="center" wrapText="1"/>
    </xf>
    <xf numFmtId="165" fontId="7" fillId="2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/>
    <xf numFmtId="0" fontId="7" fillId="0" borderId="1" xfId="0" applyFont="1" applyBorder="1"/>
    <xf numFmtId="165" fontId="6" fillId="0" borderId="0" xfId="0" applyNumberFormat="1" applyFont="1"/>
    <xf numFmtId="0" fontId="8" fillId="0" borderId="0" xfId="0" applyFont="1"/>
    <xf numFmtId="0" fontId="10" fillId="0" borderId="1" xfId="0" applyFont="1" applyBorder="1"/>
    <xf numFmtId="0" fontId="11" fillId="4" borderId="1" xfId="0" applyFont="1" applyFill="1" applyBorder="1"/>
    <xf numFmtId="165" fontId="9" fillId="4" borderId="1" xfId="0" applyNumberFormat="1" applyFont="1" applyFill="1" applyBorder="1" applyAlignment="1">
      <alignment horizontal="center" wrapText="1"/>
    </xf>
    <xf numFmtId="165" fontId="11" fillId="4" borderId="1" xfId="0" applyNumberFormat="1" applyFont="1" applyFill="1" applyBorder="1" applyAlignment="1">
      <alignment horizontal="center" wrapText="1"/>
    </xf>
    <xf numFmtId="165" fontId="11" fillId="5" borderId="1" xfId="0" applyNumberFormat="1" applyFont="1" applyFill="1" applyBorder="1" applyAlignment="1">
      <alignment horizontal="center" wrapText="1"/>
    </xf>
    <xf numFmtId="165" fontId="9" fillId="6" borderId="1" xfId="0" applyNumberFormat="1" applyFont="1" applyFill="1" applyBorder="1" applyAlignment="1">
      <alignment horizontal="center" wrapText="1"/>
    </xf>
    <xf numFmtId="165" fontId="7" fillId="6" borderId="1" xfId="0" applyNumberFormat="1" applyFont="1" applyFill="1" applyBorder="1" applyAlignment="1">
      <alignment horizontal="center" wrapText="1"/>
    </xf>
    <xf numFmtId="0" fontId="12" fillId="0" borderId="0" xfId="0" applyFont="1"/>
    <xf numFmtId="9" fontId="9" fillId="4" borderId="1" xfId="1" applyFont="1" applyFill="1" applyBorder="1" applyAlignment="1">
      <alignment horizontal="center" wrapText="1"/>
    </xf>
    <xf numFmtId="165" fontId="11" fillId="7" borderId="1" xfId="0" applyNumberFormat="1" applyFont="1" applyFill="1" applyBorder="1" applyAlignment="1">
      <alignment horizontal="center" wrapText="1"/>
    </xf>
    <xf numFmtId="0" fontId="9" fillId="4" borderId="1" xfId="0" applyFont="1" applyFill="1" applyBorder="1"/>
    <xf numFmtId="9" fontId="9" fillId="0" borderId="1" xfId="1" applyFont="1" applyFill="1" applyBorder="1" applyAlignment="1">
      <alignment horizontal="center" wrapText="1"/>
    </xf>
    <xf numFmtId="165" fontId="11" fillId="2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/>
    <xf numFmtId="0" fontId="9" fillId="0" borderId="1" xfId="0" applyFont="1" applyBorder="1"/>
    <xf numFmtId="0" fontId="13" fillId="0" borderId="1" xfId="0" applyFont="1" applyBorder="1"/>
    <xf numFmtId="9" fontId="9" fillId="6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13" fillId="3" borderId="1" xfId="0" applyFont="1" applyFill="1" applyBorder="1"/>
    <xf numFmtId="0" fontId="9" fillId="8" borderId="1" xfId="0" applyFont="1" applyFill="1" applyBorder="1"/>
    <xf numFmtId="165" fontId="0" fillId="0" borderId="0" xfId="0" applyNumberFormat="1"/>
    <xf numFmtId="0" fontId="2" fillId="0" borderId="1" xfId="0" applyFont="1" applyBorder="1"/>
    <xf numFmtId="9" fontId="9" fillId="0" borderId="1" xfId="0" applyNumberFormat="1" applyFont="1" applyBorder="1" applyAlignment="1">
      <alignment horizont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entleyedu.sharepoint.com/sites/HumanResources/Shared%20Documents/BENEFITS/Open%20Enrollment/Open%20Enrollment%202026/Rates/2026%20Medical%20Dental%20Vision%20Rates%20FINAL.xlsx" TargetMode="External"/><Relationship Id="rId1" Type="http://schemas.openxmlformats.org/officeDocument/2006/relationships/externalLinkPath" Target="2026%20Medical%20Dental%20Vision%20Rate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ll time"/>
      <sheetName val="Part time"/>
      <sheetName val="Adjunct"/>
      <sheetName val="COBRA"/>
      <sheetName val="Full-time with DP tax"/>
      <sheetName val="Part time with DP tax"/>
    </sheetNames>
    <sheetDataSet>
      <sheetData sheetId="0">
        <row r="7">
          <cell r="B7" t="str">
            <v>Total 2026 Monthly Rates</v>
          </cell>
        </row>
        <row r="9">
          <cell r="B9">
            <v>867.48</v>
          </cell>
        </row>
        <row r="10">
          <cell r="B10">
            <v>1908.4199999999998</v>
          </cell>
        </row>
        <row r="11">
          <cell r="B11">
            <v>2472.2999999999997</v>
          </cell>
        </row>
        <row r="12">
          <cell r="B12">
            <v>2602.42</v>
          </cell>
        </row>
        <row r="15">
          <cell r="B15">
            <v>1088.8600000000001</v>
          </cell>
        </row>
        <row r="16">
          <cell r="B16">
            <v>2395.48</v>
          </cell>
        </row>
        <row r="17">
          <cell r="B17">
            <v>3103.2</v>
          </cell>
        </row>
        <row r="18">
          <cell r="B18">
            <v>3266.54</v>
          </cell>
        </row>
        <row r="21">
          <cell r="B21">
            <v>797.42000000000007</v>
          </cell>
        </row>
        <row r="22">
          <cell r="B22">
            <v>1754.36</v>
          </cell>
        </row>
        <row r="23">
          <cell r="B23">
            <v>2272.66</v>
          </cell>
        </row>
        <row r="24">
          <cell r="B24">
            <v>2392.2999999999997</v>
          </cell>
        </row>
        <row r="27">
          <cell r="B27">
            <v>49.2</v>
          </cell>
          <cell r="E27">
            <v>21.02</v>
          </cell>
          <cell r="F27">
            <v>28.180000000000003</v>
          </cell>
        </row>
        <row r="28">
          <cell r="B28">
            <v>108.24</v>
          </cell>
          <cell r="F28">
            <v>62.02</v>
          </cell>
        </row>
        <row r="29">
          <cell r="B29">
            <v>140.19999999999999</v>
          </cell>
          <cell r="F29">
            <v>80.319999999999993</v>
          </cell>
        </row>
        <row r="30">
          <cell r="B30">
            <v>147.58000000000001</v>
          </cell>
          <cell r="F30">
            <v>84.54</v>
          </cell>
        </row>
        <row r="33">
          <cell r="B33">
            <v>54.52</v>
          </cell>
          <cell r="E33">
            <v>26.34</v>
          </cell>
          <cell r="F33">
            <v>28.180000000000003</v>
          </cell>
        </row>
        <row r="34">
          <cell r="B34">
            <v>119.96</v>
          </cell>
          <cell r="F34">
            <v>62.02</v>
          </cell>
        </row>
        <row r="35">
          <cell r="B35">
            <v>155.4</v>
          </cell>
          <cell r="F35">
            <v>80.319999999999993</v>
          </cell>
        </row>
        <row r="36">
          <cell r="B36">
            <v>163.58000000000001</v>
          </cell>
          <cell r="F36">
            <v>84.54</v>
          </cell>
        </row>
        <row r="39">
          <cell r="B39">
            <v>5.24</v>
          </cell>
        </row>
        <row r="40">
          <cell r="B40">
            <v>11.5</v>
          </cell>
        </row>
        <row r="41">
          <cell r="B41">
            <v>14.9</v>
          </cell>
        </row>
        <row r="42">
          <cell r="B42">
            <v>15.7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3071C-A489-4304-B809-7259ECC760AE}">
  <dimension ref="A1:S44"/>
  <sheetViews>
    <sheetView tabSelected="1" workbookViewId="0">
      <selection activeCell="A3" sqref="A3:F3"/>
    </sheetView>
  </sheetViews>
  <sheetFormatPr defaultRowHeight="14.4" x14ac:dyDescent="0.3"/>
  <cols>
    <col min="1" max="1" width="43.5546875" customWidth="1"/>
    <col min="2" max="2" width="17.44140625" customWidth="1"/>
    <col min="3" max="3" width="2.5546875" customWidth="1"/>
    <col min="4" max="5" width="15.44140625" customWidth="1"/>
    <col min="6" max="6" width="17.44140625" customWidth="1"/>
    <col min="9" max="9" width="15" customWidth="1"/>
    <col min="10" max="10" width="13.44140625" customWidth="1"/>
    <col min="11" max="11" width="9.21875" customWidth="1"/>
    <col min="12" max="19" width="17.77734375" customWidth="1"/>
  </cols>
  <sheetData>
    <row r="1" spans="1:19" ht="25.8" x14ac:dyDescent="0.5">
      <c r="A1" s="48" t="s">
        <v>20</v>
      </c>
      <c r="B1" s="48"/>
      <c r="C1" s="48"/>
      <c r="D1" s="48"/>
      <c r="E1" s="48"/>
      <c r="F1" s="48"/>
      <c r="G1" s="1"/>
    </row>
    <row r="2" spans="1:19" ht="18" x14ac:dyDescent="0.35">
      <c r="A2" s="47"/>
      <c r="B2" s="47"/>
      <c r="C2" s="47"/>
      <c r="D2" s="47"/>
      <c r="E2" s="47"/>
      <c r="F2" s="47"/>
      <c r="G2" s="1"/>
    </row>
    <row r="3" spans="1:19" ht="21" x14ac:dyDescent="0.4">
      <c r="A3" s="46" t="s">
        <v>19</v>
      </c>
      <c r="B3" s="46"/>
      <c r="C3" s="46"/>
      <c r="D3" s="46"/>
      <c r="E3" s="46"/>
      <c r="F3" s="46"/>
      <c r="G3" s="1"/>
    </row>
    <row r="4" spans="1:19" ht="15.6" x14ac:dyDescent="0.3">
      <c r="A4" s="45"/>
      <c r="B4" s="45"/>
      <c r="C4" s="45"/>
      <c r="D4" s="45"/>
      <c r="E4" s="45"/>
      <c r="F4" s="45"/>
      <c r="G4" s="1"/>
    </row>
    <row r="5" spans="1:19" ht="18" x14ac:dyDescent="0.35">
      <c r="A5" s="44" t="s">
        <v>18</v>
      </c>
      <c r="B5" s="44"/>
      <c r="C5" s="44"/>
      <c r="D5" s="44"/>
      <c r="E5" s="44"/>
      <c r="F5" s="44"/>
      <c r="G5" s="1"/>
    </row>
    <row r="6" spans="1:19" x14ac:dyDescent="0.3">
      <c r="A6" s="1"/>
      <c r="B6" s="2"/>
      <c r="C6" s="2"/>
      <c r="D6" s="2"/>
      <c r="E6" s="2"/>
      <c r="F6" s="2"/>
      <c r="G6" s="1"/>
    </row>
    <row r="7" spans="1:19" ht="52.2" x14ac:dyDescent="0.3">
      <c r="A7" s="42" t="s">
        <v>17</v>
      </c>
      <c r="B7" s="42" t="str">
        <f>+'[1]Full time'!B7</f>
        <v>Total 2026 Monthly Rates</v>
      </c>
      <c r="C7" s="43"/>
      <c r="D7" s="42" t="s">
        <v>16</v>
      </c>
      <c r="E7" s="42" t="s">
        <v>15</v>
      </c>
      <c r="F7" s="42" t="s">
        <v>14</v>
      </c>
      <c r="G7" s="42" t="s">
        <v>13</v>
      </c>
      <c r="I7" s="42" t="s">
        <v>12</v>
      </c>
    </row>
    <row r="8" spans="1:19" ht="17.399999999999999" x14ac:dyDescent="0.35">
      <c r="A8" s="37" t="s">
        <v>11</v>
      </c>
      <c r="B8" s="35"/>
      <c r="C8" s="36"/>
      <c r="D8" s="35"/>
      <c r="E8" s="41" t="s">
        <v>6</v>
      </c>
      <c r="F8" s="41" t="s">
        <v>6</v>
      </c>
      <c r="G8" s="40"/>
    </row>
    <row r="9" spans="1:19" ht="23.4" x14ac:dyDescent="0.45">
      <c r="A9" s="32" t="s">
        <v>4</v>
      </c>
      <c r="B9" s="12">
        <f>+'[1]Full time'!B9</f>
        <v>867.48</v>
      </c>
      <c r="C9" s="27"/>
      <c r="D9" s="12">
        <f>ROUND(SUM(E9)/2,2)</f>
        <v>173.5</v>
      </c>
      <c r="E9" s="23">
        <f>ROUND(SUM(B9)-F9,2)</f>
        <v>347</v>
      </c>
      <c r="F9" s="23">
        <f>ROUND(G9*B9,2)-0.01</f>
        <v>520.48</v>
      </c>
      <c r="G9" s="29">
        <v>0.6</v>
      </c>
      <c r="H9" s="39"/>
      <c r="I9" s="12">
        <f>SUM(F9)/2</f>
        <v>260.24</v>
      </c>
      <c r="J9" s="8"/>
      <c r="K9" s="6"/>
      <c r="L9" s="5"/>
      <c r="M9" s="7"/>
      <c r="N9" s="5"/>
      <c r="O9" s="5"/>
      <c r="P9" s="5"/>
      <c r="Q9" s="5"/>
      <c r="R9" s="6"/>
      <c r="S9" s="5"/>
    </row>
    <row r="10" spans="1:19" ht="23.4" x14ac:dyDescent="0.45">
      <c r="A10" s="32" t="s">
        <v>3</v>
      </c>
      <c r="B10" s="12">
        <f>+'[1]Full time'!B10</f>
        <v>1908.4199999999998</v>
      </c>
      <c r="C10" s="27"/>
      <c r="D10" s="12">
        <f>ROUND(SUM(E10)/2,2)</f>
        <v>381.69</v>
      </c>
      <c r="E10" s="12">
        <f>ROUND(SUM(B10)-F10,2)</f>
        <v>763.38</v>
      </c>
      <c r="F10" s="23">
        <f>ROUND(G10*B10,2)-0.01</f>
        <v>1145.04</v>
      </c>
      <c r="G10" s="29">
        <v>0.6</v>
      </c>
      <c r="H10" s="10"/>
      <c r="I10" s="12">
        <f>SUM(F10)/2</f>
        <v>572.52</v>
      </c>
      <c r="J10" s="8"/>
      <c r="K10" s="6"/>
      <c r="L10" s="5"/>
      <c r="M10" s="7"/>
      <c r="N10" s="5"/>
      <c r="O10" s="5"/>
      <c r="P10" s="5"/>
      <c r="Q10" s="5"/>
      <c r="R10" s="6"/>
      <c r="S10" s="5"/>
    </row>
    <row r="11" spans="1:19" ht="23.4" x14ac:dyDescent="0.45">
      <c r="A11" s="32" t="s">
        <v>2</v>
      </c>
      <c r="B11" s="12">
        <f>+'[1]Full time'!B11</f>
        <v>2472.2999999999997</v>
      </c>
      <c r="C11" s="27" t="s">
        <v>6</v>
      </c>
      <c r="D11" s="12">
        <f>ROUND(SUM(E11)/2,2)</f>
        <v>494.47</v>
      </c>
      <c r="E11" s="12">
        <f>ROUND(SUM(B11)-F11,2)</f>
        <v>988.94</v>
      </c>
      <c r="F11" s="23">
        <f>ROUND(G11*B11,2)-0.01</f>
        <v>1483.36</v>
      </c>
      <c r="G11" s="29">
        <v>0.59999765277500672</v>
      </c>
      <c r="H11" s="10"/>
      <c r="I11" s="12">
        <f>SUM(F11)/2</f>
        <v>741.68</v>
      </c>
      <c r="J11" s="8"/>
      <c r="K11" s="6"/>
      <c r="L11" s="5"/>
      <c r="M11" s="7"/>
      <c r="N11" s="5"/>
      <c r="O11" s="5"/>
      <c r="P11" s="5"/>
      <c r="Q11" s="5"/>
      <c r="R11" s="6"/>
      <c r="S11" s="5"/>
    </row>
    <row r="12" spans="1:19" ht="23.4" x14ac:dyDescent="0.45">
      <c r="A12" s="31" t="s">
        <v>1</v>
      </c>
      <c r="B12" s="12">
        <f>+'[1]Full time'!B12</f>
        <v>2602.42</v>
      </c>
      <c r="C12" s="27"/>
      <c r="D12" s="12">
        <f>ROUND(SUM(E12)/2,2)</f>
        <v>520.49</v>
      </c>
      <c r="E12" s="12">
        <f>ROUND(SUM(B12)-F12,2)</f>
        <v>1040.98</v>
      </c>
      <c r="F12" s="23">
        <f>ROUND(G12*B12,2)-0.01</f>
        <v>1561.44</v>
      </c>
      <c r="G12" s="29">
        <v>0.6</v>
      </c>
      <c r="H12" s="10"/>
      <c r="I12" s="12">
        <f>SUM(F12)/2</f>
        <v>780.72</v>
      </c>
      <c r="J12" s="8"/>
      <c r="K12" s="6"/>
      <c r="L12" s="5"/>
      <c r="M12" s="7"/>
      <c r="N12" s="5"/>
      <c r="O12" s="5"/>
      <c r="P12" s="5"/>
      <c r="Q12" s="5"/>
      <c r="R12" s="6"/>
      <c r="S12" s="5"/>
    </row>
    <row r="13" spans="1:19" ht="17.399999999999999" x14ac:dyDescent="0.35">
      <c r="A13" s="38"/>
      <c r="B13" s="20"/>
      <c r="C13" s="27"/>
      <c r="D13" s="20"/>
      <c r="E13" s="20"/>
      <c r="F13" s="20"/>
      <c r="G13" s="26"/>
      <c r="H13" s="10"/>
      <c r="L13" s="16"/>
      <c r="M13" s="8"/>
      <c r="N13" s="8"/>
      <c r="O13" s="8"/>
    </row>
    <row r="14" spans="1:19" ht="17.399999999999999" x14ac:dyDescent="0.35">
      <c r="A14" s="37" t="s">
        <v>10</v>
      </c>
      <c r="B14" s="12"/>
      <c r="C14" s="36"/>
      <c r="D14" s="35"/>
      <c r="E14" s="34" t="s">
        <v>6</v>
      </c>
      <c r="F14" s="23" t="s">
        <v>6</v>
      </c>
      <c r="G14" s="29"/>
      <c r="H14" s="10"/>
      <c r="L14" s="16"/>
      <c r="M14" s="8"/>
      <c r="N14" s="8"/>
      <c r="O14" s="8"/>
    </row>
    <row r="15" spans="1:19" ht="23.4" x14ac:dyDescent="0.45">
      <c r="A15" s="32" t="s">
        <v>4</v>
      </c>
      <c r="B15" s="12">
        <f>+'[1]Full time'!B15</f>
        <v>1088.8600000000001</v>
      </c>
      <c r="C15" s="27" t="s">
        <v>6</v>
      </c>
      <c r="D15" s="12">
        <f>ROUND(SUM(E15)/2,2)</f>
        <v>284.19</v>
      </c>
      <c r="E15" s="12">
        <f>ROUND(SUM(B15)-F15,2)</f>
        <v>568.38</v>
      </c>
      <c r="F15" s="23">
        <f>F9</f>
        <v>520.48</v>
      </c>
      <c r="G15" s="29">
        <f>F15/B15</f>
        <v>0.47800451848722514</v>
      </c>
      <c r="H15" s="10"/>
      <c r="I15" s="12">
        <f>SUM(F15)/2</f>
        <v>260.24</v>
      </c>
      <c r="J15" s="8"/>
      <c r="L15" s="5"/>
      <c r="M15" s="7"/>
      <c r="N15" s="5"/>
      <c r="O15" s="5"/>
      <c r="P15" s="5"/>
      <c r="Q15" s="5"/>
      <c r="R15" s="6"/>
      <c r="S15" s="5"/>
    </row>
    <row r="16" spans="1:19" ht="23.4" x14ac:dyDescent="0.45">
      <c r="A16" s="32" t="s">
        <v>3</v>
      </c>
      <c r="B16" s="12">
        <f>+'[1]Full time'!B16</f>
        <v>2395.48</v>
      </c>
      <c r="C16" s="27"/>
      <c r="D16" s="12">
        <f>ROUND(SUM(E16)/2,2)</f>
        <v>625.22</v>
      </c>
      <c r="E16" s="12">
        <f>ROUND(SUM(B16)-F16,2)</f>
        <v>1250.44</v>
      </c>
      <c r="F16" s="23">
        <f>F10</f>
        <v>1145.04</v>
      </c>
      <c r="G16" s="29">
        <f>F16/B16</f>
        <v>0.47800023377360695</v>
      </c>
      <c r="H16" s="10"/>
      <c r="I16" s="12">
        <f>SUM(F16)/2</f>
        <v>572.52</v>
      </c>
      <c r="J16" s="8"/>
      <c r="L16" s="5"/>
      <c r="M16" s="7"/>
      <c r="N16" s="5"/>
      <c r="O16" s="5"/>
      <c r="P16" s="5"/>
      <c r="Q16" s="5"/>
      <c r="R16" s="6"/>
      <c r="S16" s="5"/>
    </row>
    <row r="17" spans="1:19" ht="23.4" x14ac:dyDescent="0.45">
      <c r="A17" s="32" t="s">
        <v>2</v>
      </c>
      <c r="B17" s="12">
        <f>+'[1]Full time'!B17</f>
        <v>3103.2</v>
      </c>
      <c r="C17" s="27"/>
      <c r="D17" s="12">
        <f>ROUND(SUM(E17)/2,2)</f>
        <v>809.92</v>
      </c>
      <c r="E17" s="12">
        <f>ROUND(SUM(B17)-F17,2)</f>
        <v>1619.84</v>
      </c>
      <c r="F17" s="23">
        <f>F11</f>
        <v>1483.36</v>
      </c>
      <c r="G17" s="29">
        <f>F17/B17</f>
        <v>0.47800979633926272</v>
      </c>
      <c r="H17" s="10"/>
      <c r="I17" s="12">
        <f>SUM(F17)/2</f>
        <v>741.68</v>
      </c>
      <c r="J17" s="8"/>
      <c r="L17" s="5"/>
      <c r="M17" s="7"/>
      <c r="N17" s="5"/>
      <c r="O17" s="5"/>
      <c r="P17" s="5"/>
      <c r="Q17" s="5"/>
      <c r="R17" s="6"/>
      <c r="S17" s="5"/>
    </row>
    <row r="18" spans="1:19" ht="23.4" x14ac:dyDescent="0.45">
      <c r="A18" s="31" t="s">
        <v>1</v>
      </c>
      <c r="B18" s="12">
        <f>+'[1]Full time'!B18</f>
        <v>3266.54</v>
      </c>
      <c r="C18" s="27"/>
      <c r="D18" s="12">
        <f>ROUND(SUM(E18)/2,2)</f>
        <v>852.55</v>
      </c>
      <c r="E18" s="23">
        <f>ROUND(SUM(B18)-F18,2)</f>
        <v>1705.1</v>
      </c>
      <c r="F18" s="23">
        <f>F12</f>
        <v>1561.44</v>
      </c>
      <c r="G18" s="29">
        <f>F18/B18</f>
        <v>0.47801037183074446</v>
      </c>
      <c r="H18" s="10"/>
      <c r="I18" s="12">
        <f>SUM(F18)/2</f>
        <v>780.72</v>
      </c>
      <c r="J18" s="8"/>
      <c r="L18" s="5"/>
      <c r="M18" s="7"/>
      <c r="N18" s="5"/>
      <c r="O18" s="5"/>
      <c r="P18" s="5"/>
      <c r="Q18" s="5"/>
      <c r="R18" s="6"/>
      <c r="S18" s="5"/>
    </row>
    <row r="19" spans="1:19" ht="17.399999999999999" x14ac:dyDescent="0.35">
      <c r="A19" s="28"/>
      <c r="B19" s="20"/>
      <c r="C19" s="27"/>
      <c r="D19" s="21"/>
      <c r="E19" s="20"/>
      <c r="F19" s="20"/>
      <c r="G19" s="26"/>
      <c r="H19" s="10"/>
      <c r="L19" s="16"/>
      <c r="M19" s="8"/>
      <c r="N19" s="8"/>
      <c r="O19" s="8"/>
    </row>
    <row r="20" spans="1:19" ht="17.399999999999999" x14ac:dyDescent="0.35">
      <c r="A20" s="33" t="s">
        <v>9</v>
      </c>
      <c r="B20" s="12"/>
      <c r="C20" s="30"/>
      <c r="D20" s="12"/>
      <c r="E20" s="23"/>
      <c r="F20" s="23"/>
      <c r="G20" s="29"/>
      <c r="H20" s="10"/>
      <c r="L20" s="16"/>
      <c r="M20" s="8"/>
      <c r="N20" s="8"/>
      <c r="O20" s="8"/>
    </row>
    <row r="21" spans="1:19" ht="23.4" x14ac:dyDescent="0.45">
      <c r="A21" s="32" t="s">
        <v>4</v>
      </c>
      <c r="B21" s="12">
        <f>+'[1]Full time'!B21</f>
        <v>797.42000000000007</v>
      </c>
      <c r="C21" s="30"/>
      <c r="D21" s="12">
        <f>ROUND(SUM(E21)/2,2)</f>
        <v>138.47</v>
      </c>
      <c r="E21" s="23">
        <f>ROUND(SUM(B21)-F21,2)</f>
        <v>276.94</v>
      </c>
      <c r="F21" s="23">
        <f>F9</f>
        <v>520.48</v>
      </c>
      <c r="G21" s="29">
        <f>F21/B21</f>
        <v>0.65270497353966539</v>
      </c>
      <c r="H21" s="10"/>
      <c r="I21" s="12">
        <f>SUM(F21)/2</f>
        <v>260.24</v>
      </c>
      <c r="J21" s="8"/>
      <c r="K21" s="6"/>
      <c r="L21" s="5"/>
      <c r="M21" s="7"/>
      <c r="N21" s="5"/>
      <c r="O21" s="5"/>
      <c r="P21" s="5"/>
      <c r="Q21" s="5"/>
      <c r="R21" s="6"/>
      <c r="S21" s="5"/>
    </row>
    <row r="22" spans="1:19" ht="23.4" x14ac:dyDescent="0.45">
      <c r="A22" s="32" t="s">
        <v>3</v>
      </c>
      <c r="B22" s="12">
        <f>+'[1]Full time'!B22</f>
        <v>1754.36</v>
      </c>
      <c r="C22" s="30"/>
      <c r="D22" s="12">
        <f>ROUND(SUM(E22)/2,2)</f>
        <v>304.66000000000003</v>
      </c>
      <c r="E22" s="12">
        <f>ROUND(SUM(B22)-F22,2)</f>
        <v>609.32000000000005</v>
      </c>
      <c r="F22" s="23">
        <f>F10</f>
        <v>1145.04</v>
      </c>
      <c r="G22" s="29">
        <f>F22/B22</f>
        <v>0.65268245970040362</v>
      </c>
      <c r="H22" s="10"/>
      <c r="I22" s="12">
        <f>SUM(F22)/2</f>
        <v>572.52</v>
      </c>
      <c r="J22" s="8"/>
      <c r="K22" s="6"/>
      <c r="L22" s="5"/>
      <c r="M22" s="7"/>
      <c r="N22" s="5"/>
      <c r="O22" s="5"/>
      <c r="P22" s="5"/>
      <c r="Q22" s="5"/>
      <c r="R22" s="6"/>
      <c r="S22" s="5"/>
    </row>
    <row r="23" spans="1:19" ht="23.4" x14ac:dyDescent="0.45">
      <c r="A23" s="32" t="s">
        <v>2</v>
      </c>
      <c r="B23" s="12">
        <f>+'[1]Full time'!B23</f>
        <v>2272.66</v>
      </c>
      <c r="C23" s="30"/>
      <c r="D23" s="12">
        <f>ROUND(SUM(E23)/2,2)</f>
        <v>394.65</v>
      </c>
      <c r="E23" s="12">
        <f>ROUND(SUM(B23)-F23,2)</f>
        <v>789.3</v>
      </c>
      <c r="F23" s="23">
        <f>F11</f>
        <v>1483.36</v>
      </c>
      <c r="G23" s="29">
        <f>F23/B23</f>
        <v>0.65269771985250769</v>
      </c>
      <c r="H23" s="10"/>
      <c r="I23" s="12">
        <f>SUM(F23)/2</f>
        <v>741.68</v>
      </c>
      <c r="J23" s="8"/>
      <c r="K23" s="6"/>
      <c r="L23" s="5"/>
      <c r="M23" s="7"/>
      <c r="N23" s="5"/>
      <c r="O23" s="5"/>
      <c r="P23" s="5"/>
      <c r="Q23" s="5"/>
      <c r="R23" s="6"/>
      <c r="S23" s="5"/>
    </row>
    <row r="24" spans="1:19" ht="23.4" x14ac:dyDescent="0.45">
      <c r="A24" s="31" t="s">
        <v>1</v>
      </c>
      <c r="B24" s="12">
        <f>+'[1]Full time'!B24</f>
        <v>2392.2999999999997</v>
      </c>
      <c r="C24" s="30"/>
      <c r="D24" s="12">
        <f>ROUND(SUM(E24)/2,2)</f>
        <v>415.43</v>
      </c>
      <c r="E24" s="12">
        <f>ROUND(SUM(B24)-F24,2)</f>
        <v>830.86</v>
      </c>
      <c r="F24" s="23">
        <f>F12</f>
        <v>1561.44</v>
      </c>
      <c r="G24" s="29">
        <f>F24/B24</f>
        <v>0.65269406010951814</v>
      </c>
      <c r="H24" s="10"/>
      <c r="I24" s="12">
        <f>SUM(F24)/2</f>
        <v>780.72</v>
      </c>
      <c r="J24" s="8"/>
      <c r="K24" s="6"/>
      <c r="L24" s="5"/>
      <c r="M24" s="7"/>
      <c r="N24" s="5"/>
      <c r="O24" s="5"/>
      <c r="P24" s="5"/>
      <c r="Q24" s="5"/>
      <c r="R24" s="6"/>
      <c r="S24" s="5"/>
    </row>
    <row r="25" spans="1:19" ht="17.399999999999999" x14ac:dyDescent="0.35">
      <c r="A25" s="18" t="s">
        <v>8</v>
      </c>
      <c r="B25" s="9"/>
      <c r="C25" s="13"/>
      <c r="D25" s="9"/>
      <c r="E25" s="24"/>
      <c r="F25" s="23"/>
      <c r="G25" s="11"/>
      <c r="H25" s="10"/>
      <c r="I25" s="8"/>
      <c r="L25" s="16"/>
      <c r="M25" s="8"/>
      <c r="N25" s="8"/>
      <c r="O25" s="8"/>
    </row>
    <row r="26" spans="1:19" ht="17.399999999999999" x14ac:dyDescent="0.35">
      <c r="A26" s="28"/>
      <c r="B26" s="20"/>
      <c r="C26" s="27"/>
      <c r="D26" s="21"/>
      <c r="E26" s="20"/>
      <c r="F26" s="20"/>
      <c r="G26" s="26"/>
      <c r="H26" s="10"/>
      <c r="L26" s="16"/>
      <c r="M26" s="8"/>
      <c r="N26" s="8"/>
      <c r="O26" s="8"/>
    </row>
    <row r="27" spans="1:19" ht="23.4" x14ac:dyDescent="0.45">
      <c r="A27" s="15" t="s">
        <v>4</v>
      </c>
      <c r="B27" s="12">
        <f>+'[1]Full time'!B27</f>
        <v>49.2</v>
      </c>
      <c r="C27" s="13"/>
      <c r="D27" s="12">
        <f>ROUND(SUM(E27)/2,2)</f>
        <v>10.51</v>
      </c>
      <c r="E27" s="24">
        <f>'[1]Full time'!E27</f>
        <v>21.02</v>
      </c>
      <c r="F27" s="23">
        <f>+'[1]Full time'!F27</f>
        <v>28.180000000000003</v>
      </c>
      <c r="G27" s="11">
        <f>SUM(F27)/B27</f>
        <v>0.57276422764227641</v>
      </c>
      <c r="H27" s="10"/>
      <c r="I27" s="12">
        <f>SUM(F27)/2</f>
        <v>14.090000000000002</v>
      </c>
      <c r="J27" s="25"/>
      <c r="K27" s="8"/>
      <c r="L27" s="5"/>
      <c r="M27" s="7"/>
      <c r="N27" s="5"/>
      <c r="O27" s="5"/>
      <c r="P27" s="5"/>
      <c r="Q27" s="5"/>
      <c r="R27" s="6"/>
      <c r="S27" s="5"/>
    </row>
    <row r="28" spans="1:19" ht="23.4" x14ac:dyDescent="0.45">
      <c r="A28" s="15" t="s">
        <v>3</v>
      </c>
      <c r="B28" s="12">
        <f>+'[1]Full time'!B28</f>
        <v>108.24</v>
      </c>
      <c r="C28" s="13"/>
      <c r="D28" s="12">
        <f>ROUND(SUM(E28)/2,2)</f>
        <v>23.11</v>
      </c>
      <c r="E28" s="24">
        <f>SUM(B28)-F28</f>
        <v>46.219999999999992</v>
      </c>
      <c r="F28" s="23">
        <f>+'[1]Full time'!F28</f>
        <v>62.02</v>
      </c>
      <c r="G28" s="11">
        <f>SUM(F28)/B28</f>
        <v>0.57298595713229861</v>
      </c>
      <c r="H28" s="10"/>
      <c r="I28" s="9">
        <f>SUM(F28)/2</f>
        <v>31.01</v>
      </c>
      <c r="J28" s="8"/>
      <c r="K28" s="8"/>
      <c r="L28" s="5"/>
      <c r="M28" s="7"/>
      <c r="N28" s="5"/>
      <c r="O28" s="5"/>
      <c r="P28" s="5"/>
      <c r="Q28" s="5"/>
      <c r="R28" s="6"/>
      <c r="S28" s="5"/>
    </row>
    <row r="29" spans="1:19" ht="23.4" x14ac:dyDescent="0.45">
      <c r="A29" s="15" t="s">
        <v>2</v>
      </c>
      <c r="B29" s="12">
        <f>+'[1]Full time'!B29</f>
        <v>140.19999999999999</v>
      </c>
      <c r="C29" s="13" t="s">
        <v>6</v>
      </c>
      <c r="D29" s="12">
        <f>ROUND(SUM(E29)/2,2)</f>
        <v>29.94</v>
      </c>
      <c r="E29" s="24">
        <f>SUM(B29)-F29</f>
        <v>59.879999999999995</v>
      </c>
      <c r="F29" s="23">
        <f>+'[1]Full time'!F29</f>
        <v>80.319999999999993</v>
      </c>
      <c r="G29" s="11">
        <f>SUM(F29)/B29</f>
        <v>0.57289586305278173</v>
      </c>
      <c r="H29" s="10"/>
      <c r="I29" s="9">
        <f>SUM(F29)/2</f>
        <v>40.159999999999997</v>
      </c>
      <c r="J29" s="8"/>
      <c r="K29" s="8"/>
      <c r="L29" s="5"/>
      <c r="M29" s="7"/>
      <c r="N29" s="5"/>
      <c r="O29" s="5"/>
      <c r="P29" s="5"/>
      <c r="Q29" s="5"/>
      <c r="R29" s="6"/>
      <c r="S29" s="5"/>
    </row>
    <row r="30" spans="1:19" ht="23.4" x14ac:dyDescent="0.45">
      <c r="A30" s="14" t="s">
        <v>1</v>
      </c>
      <c r="B30" s="12">
        <f>+'[1]Full time'!B30</f>
        <v>147.58000000000001</v>
      </c>
      <c r="C30" s="13"/>
      <c r="D30" s="12">
        <f>ROUND(SUM(E30)/2,2)</f>
        <v>31.52</v>
      </c>
      <c r="E30" s="24">
        <f>SUM(B30)-F30</f>
        <v>63.040000000000006</v>
      </c>
      <c r="F30" s="23">
        <f>+'[1]Full time'!F30</f>
        <v>84.54</v>
      </c>
      <c r="G30" s="11">
        <f>SUM(F30)/B30</f>
        <v>0.57284184848895514</v>
      </c>
      <c r="H30" s="10"/>
      <c r="I30" s="9">
        <f>SUM(F30)/2</f>
        <v>42.27</v>
      </c>
      <c r="J30" s="8"/>
      <c r="K30" s="8"/>
      <c r="L30" s="5"/>
      <c r="M30" s="7"/>
      <c r="N30" s="5"/>
      <c r="O30" s="5"/>
      <c r="P30" s="5"/>
      <c r="Q30" s="5"/>
      <c r="R30" s="6"/>
      <c r="S30" s="5"/>
    </row>
    <row r="31" spans="1:19" ht="17.399999999999999" x14ac:dyDescent="0.35">
      <c r="A31" s="19"/>
      <c r="B31" s="21"/>
      <c r="C31" s="22"/>
      <c r="D31" s="21"/>
      <c r="E31" s="20"/>
      <c r="F31" s="20"/>
      <c r="G31" s="19"/>
      <c r="H31" s="10"/>
      <c r="I31" s="17"/>
      <c r="K31" s="8"/>
      <c r="L31" s="16"/>
      <c r="M31" s="8"/>
      <c r="N31" s="8"/>
      <c r="O31" s="8"/>
    </row>
    <row r="32" spans="1:19" ht="17.399999999999999" x14ac:dyDescent="0.35">
      <c r="A32" s="18" t="s">
        <v>7</v>
      </c>
      <c r="B32" s="9"/>
      <c r="C32" s="13"/>
      <c r="D32" s="9"/>
      <c r="E32" s="24"/>
      <c r="F32" s="23"/>
      <c r="G32" s="11"/>
      <c r="H32" s="10"/>
      <c r="I32" s="17"/>
      <c r="K32" s="8"/>
      <c r="L32" s="16"/>
      <c r="M32" s="8"/>
      <c r="N32" s="8"/>
      <c r="O32" s="8"/>
    </row>
    <row r="33" spans="1:19" ht="23.4" x14ac:dyDescent="0.45">
      <c r="A33" s="15" t="s">
        <v>4</v>
      </c>
      <c r="B33" s="12">
        <f>+'[1]Full time'!B33</f>
        <v>54.52</v>
      </c>
      <c r="C33" s="13"/>
      <c r="D33" s="12">
        <f>ROUND(SUM(E33)/2,2)</f>
        <v>13.17</v>
      </c>
      <c r="E33" s="24">
        <f>'[1]Full time'!E33</f>
        <v>26.34</v>
      </c>
      <c r="F33" s="23">
        <f>+'[1]Full time'!F33</f>
        <v>28.180000000000003</v>
      </c>
      <c r="G33" s="11">
        <f>SUM(F33)/B33</f>
        <v>0.51687454145267797</v>
      </c>
      <c r="H33" s="10"/>
      <c r="I33" s="12">
        <f>SUM(F33)/2</f>
        <v>14.090000000000002</v>
      </c>
      <c r="J33" s="25"/>
      <c r="K33" s="8"/>
      <c r="L33" s="5"/>
      <c r="M33" s="7"/>
      <c r="N33" s="5"/>
      <c r="O33" s="5"/>
      <c r="P33" s="5"/>
      <c r="Q33" s="5"/>
      <c r="R33" s="6"/>
      <c r="S33" s="5"/>
    </row>
    <row r="34" spans="1:19" ht="23.4" x14ac:dyDescent="0.45">
      <c r="A34" s="15" t="s">
        <v>3</v>
      </c>
      <c r="B34" s="12">
        <f>+'[1]Full time'!B34</f>
        <v>119.96</v>
      </c>
      <c r="C34" s="13"/>
      <c r="D34" s="12">
        <f>ROUND(SUM(E34)/2,2)</f>
        <v>28.97</v>
      </c>
      <c r="E34" s="24">
        <f>SUM(B34)-F34</f>
        <v>57.939999999999991</v>
      </c>
      <c r="F34" s="23">
        <f>+'[1]Full time'!F34</f>
        <v>62.02</v>
      </c>
      <c r="G34" s="11">
        <f>SUM(F34)/B34</f>
        <v>0.51700566855618546</v>
      </c>
      <c r="H34" s="10"/>
      <c r="I34" s="9">
        <f>SUM(F34)/2</f>
        <v>31.01</v>
      </c>
      <c r="J34" s="8"/>
      <c r="K34" s="8"/>
      <c r="L34" s="5"/>
      <c r="M34" s="7"/>
      <c r="N34" s="5"/>
      <c r="O34" s="5"/>
      <c r="P34" s="5"/>
      <c r="Q34" s="5"/>
      <c r="R34" s="6"/>
      <c r="S34" s="5"/>
    </row>
    <row r="35" spans="1:19" ht="23.4" x14ac:dyDescent="0.45">
      <c r="A35" s="15" t="s">
        <v>2</v>
      </c>
      <c r="B35" s="12">
        <f>+'[1]Full time'!B35</f>
        <v>155.4</v>
      </c>
      <c r="C35" s="13" t="s">
        <v>6</v>
      </c>
      <c r="D35" s="12">
        <f>ROUND(SUM(E35)/2,2)</f>
        <v>37.54</v>
      </c>
      <c r="E35" s="24">
        <f>SUM(B35)-F35</f>
        <v>75.080000000000013</v>
      </c>
      <c r="F35" s="23">
        <f>+'[1]Full time'!F35</f>
        <v>80.319999999999993</v>
      </c>
      <c r="G35" s="11">
        <f>SUM(F35)/B35</f>
        <v>0.51685971685971677</v>
      </c>
      <c r="H35" s="10"/>
      <c r="I35" s="9">
        <f>SUM(F35)/2</f>
        <v>40.159999999999997</v>
      </c>
      <c r="J35" s="8"/>
      <c r="K35" s="8"/>
      <c r="L35" s="5"/>
      <c r="M35" s="7"/>
      <c r="N35" s="5"/>
      <c r="O35" s="5"/>
      <c r="P35" s="5"/>
      <c r="Q35" s="5"/>
      <c r="R35" s="6"/>
      <c r="S35" s="5"/>
    </row>
    <row r="36" spans="1:19" ht="23.4" x14ac:dyDescent="0.45">
      <c r="A36" s="14" t="s">
        <v>1</v>
      </c>
      <c r="B36" s="12">
        <f>+'[1]Full time'!B36</f>
        <v>163.58000000000001</v>
      </c>
      <c r="C36" s="13"/>
      <c r="D36" s="12">
        <f>ROUND(SUM(E36)/2,2)</f>
        <v>39.520000000000003</v>
      </c>
      <c r="E36" s="24">
        <f>SUM(B36)-F36</f>
        <v>79.040000000000006</v>
      </c>
      <c r="F36" s="23">
        <f>+'[1]Full time'!F36</f>
        <v>84.54</v>
      </c>
      <c r="G36" s="11">
        <f>SUM(F36)/B36</f>
        <v>0.51681134613033375</v>
      </c>
      <c r="H36" s="10"/>
      <c r="I36" s="9">
        <f>SUM(F36)/2</f>
        <v>42.27</v>
      </c>
      <c r="J36" s="8"/>
      <c r="K36" s="8"/>
      <c r="L36" s="5"/>
      <c r="M36" s="7"/>
      <c r="N36" s="5"/>
      <c r="O36" s="5"/>
      <c r="P36" s="5"/>
      <c r="Q36" s="5"/>
      <c r="R36" s="6"/>
      <c r="S36" s="5"/>
    </row>
    <row r="37" spans="1:19" ht="17.399999999999999" x14ac:dyDescent="0.35">
      <c r="A37" s="19"/>
      <c r="B37" s="21"/>
      <c r="C37" s="22"/>
      <c r="D37" s="21"/>
      <c r="E37" s="20"/>
      <c r="F37" s="20"/>
      <c r="G37" s="19"/>
      <c r="H37" s="10"/>
      <c r="I37" s="8"/>
      <c r="K37" s="8"/>
      <c r="L37" s="16"/>
      <c r="M37" s="8"/>
      <c r="N37" s="8"/>
      <c r="O37" s="8"/>
    </row>
    <row r="38" spans="1:19" ht="17.399999999999999" x14ac:dyDescent="0.35">
      <c r="A38" s="18" t="s">
        <v>5</v>
      </c>
      <c r="B38" s="9"/>
      <c r="C38" s="13"/>
      <c r="D38" s="9"/>
      <c r="E38" s="9"/>
      <c r="F38" s="9"/>
      <c r="G38" s="11"/>
      <c r="H38" s="10"/>
      <c r="I38" s="17"/>
      <c r="K38" s="8"/>
      <c r="L38" s="16"/>
      <c r="M38" s="8"/>
      <c r="N38" s="8"/>
      <c r="O38" s="8"/>
    </row>
    <row r="39" spans="1:19" ht="23.4" x14ac:dyDescent="0.45">
      <c r="A39" s="15" t="s">
        <v>4</v>
      </c>
      <c r="B39" s="12">
        <f>+'[1]Full time'!B39</f>
        <v>5.24</v>
      </c>
      <c r="C39" s="13"/>
      <c r="D39" s="12">
        <f>ROUND(SUM(E39)/2,2)</f>
        <v>2.62</v>
      </c>
      <c r="E39" s="9">
        <f>SUM(B39)-F39</f>
        <v>5.24</v>
      </c>
      <c r="F39" s="9">
        <v>0</v>
      </c>
      <c r="G39" s="11">
        <v>0</v>
      </c>
      <c r="H39" s="10"/>
      <c r="I39" s="9">
        <f>SUM(F39)/2</f>
        <v>0</v>
      </c>
      <c r="J39" s="8"/>
      <c r="K39" s="8"/>
      <c r="L39" s="5"/>
      <c r="M39" s="7"/>
      <c r="N39" s="5"/>
      <c r="O39" s="5"/>
      <c r="P39" s="5"/>
      <c r="Q39" s="5"/>
      <c r="R39" s="6"/>
      <c r="S39" s="5"/>
    </row>
    <row r="40" spans="1:19" ht="23.4" x14ac:dyDescent="0.45">
      <c r="A40" s="15" t="s">
        <v>3</v>
      </c>
      <c r="B40" s="12">
        <f>+'[1]Full time'!B40</f>
        <v>11.5</v>
      </c>
      <c r="C40" s="13"/>
      <c r="D40" s="12">
        <f>ROUND(SUM(E40)/2,2)</f>
        <v>5.75</v>
      </c>
      <c r="E40" s="9">
        <f>SUM(B40)-F40</f>
        <v>11.5</v>
      </c>
      <c r="F40" s="9">
        <v>0</v>
      </c>
      <c r="G40" s="11">
        <v>0</v>
      </c>
      <c r="H40" s="10"/>
      <c r="I40" s="9">
        <f>SUM(F40)/2</f>
        <v>0</v>
      </c>
      <c r="J40" s="8"/>
      <c r="K40" s="8"/>
      <c r="L40" s="5"/>
      <c r="M40" s="7"/>
      <c r="N40" s="5"/>
      <c r="O40" s="5"/>
      <c r="P40" s="5"/>
      <c r="Q40" s="5"/>
      <c r="R40" s="6"/>
      <c r="S40" s="5"/>
    </row>
    <row r="41" spans="1:19" ht="23.4" x14ac:dyDescent="0.45">
      <c r="A41" s="15" t="s">
        <v>2</v>
      </c>
      <c r="B41" s="12">
        <f>+'[1]Full time'!B41</f>
        <v>14.9</v>
      </c>
      <c r="C41" s="13"/>
      <c r="D41" s="12">
        <f>ROUND(SUM(E41)/2,2)</f>
        <v>7.45</v>
      </c>
      <c r="E41" s="9">
        <f>SUM(B41)-F41</f>
        <v>14.9</v>
      </c>
      <c r="F41" s="9">
        <v>0</v>
      </c>
      <c r="G41" s="11">
        <v>0</v>
      </c>
      <c r="H41" s="10"/>
      <c r="I41" s="9">
        <f>SUM(F41)/2</f>
        <v>0</v>
      </c>
      <c r="J41" s="8"/>
      <c r="K41" s="8"/>
      <c r="L41" s="5"/>
      <c r="M41" s="7"/>
      <c r="N41" s="5"/>
      <c r="O41" s="5"/>
      <c r="P41" s="5"/>
      <c r="Q41" s="5"/>
      <c r="R41" s="6"/>
      <c r="S41" s="5"/>
    </row>
    <row r="42" spans="1:19" ht="23.4" x14ac:dyDescent="0.45">
      <c r="A42" s="14" t="s">
        <v>1</v>
      </c>
      <c r="B42" s="12">
        <f>+'[1]Full time'!B42</f>
        <v>15.7</v>
      </c>
      <c r="C42" s="13"/>
      <c r="D42" s="12">
        <f>ROUND(SUM(E42)/2,2)</f>
        <v>7.85</v>
      </c>
      <c r="E42" s="9">
        <f>SUM(B42)-F42</f>
        <v>15.7</v>
      </c>
      <c r="F42" s="9">
        <v>0</v>
      </c>
      <c r="G42" s="11">
        <v>0</v>
      </c>
      <c r="H42" s="10"/>
      <c r="I42" s="9">
        <f>SUM(F42)/2</f>
        <v>0</v>
      </c>
      <c r="J42" s="8"/>
      <c r="K42" s="8"/>
      <c r="L42" s="5"/>
      <c r="M42" s="7"/>
      <c r="N42" s="5"/>
      <c r="O42" s="5"/>
      <c r="P42" s="5"/>
      <c r="Q42" s="5"/>
      <c r="R42" s="6"/>
      <c r="S42" s="5"/>
    </row>
    <row r="43" spans="1:19" x14ac:dyDescent="0.3">
      <c r="A43" s="1"/>
      <c r="B43" s="2"/>
      <c r="C43" s="2"/>
      <c r="D43" s="4"/>
      <c r="E43" s="4"/>
      <c r="F43" s="4"/>
      <c r="G43" s="1"/>
    </row>
    <row r="44" spans="1:19" ht="15.6" x14ac:dyDescent="0.3">
      <c r="A44" s="3" t="s">
        <v>0</v>
      </c>
      <c r="B44" s="2"/>
      <c r="C44" s="2"/>
      <c r="D44" s="2"/>
      <c r="E44" s="2"/>
      <c r="F44" s="2"/>
      <c r="G44" s="1"/>
    </row>
  </sheetData>
  <mergeCells count="3">
    <mergeCell ref="A1:F1"/>
    <mergeCell ref="A3:F3"/>
    <mergeCell ref="A5:F5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7AEC400FA7A4E80D8D5FEFED8F33D" ma:contentTypeVersion="" ma:contentTypeDescription="Create a new document." ma:contentTypeScope="" ma:versionID="31c1ca8cf2b89abf6227fc646ae1396d">
  <xsd:schema xmlns:xsd="http://www.w3.org/2001/XMLSchema" xmlns:xs="http://www.w3.org/2001/XMLSchema" xmlns:p="http://schemas.microsoft.com/office/2006/metadata/properties" xmlns:ns1="http://schemas.microsoft.com/sharepoint/v3" xmlns:ns2="e9b55c0d-8303-4622-bf48-4e25c61d71f7" xmlns:ns3="bd3c3567-1136-4d6f-b201-d27a6eaca920" xmlns:ns4="84156130-99e1-4ba5-94db-5620a20d9726" targetNamespace="http://schemas.microsoft.com/office/2006/metadata/properties" ma:root="true" ma:fieldsID="db3cc63dff48c5e51b4ab5fffa3cd16b" ns1:_="" ns2:_="" ns3:_="" ns4:_="">
    <xsd:import namespace="http://schemas.microsoft.com/sharepoint/v3"/>
    <xsd:import namespace="e9b55c0d-8303-4622-bf48-4e25c61d71f7"/>
    <xsd:import namespace="bd3c3567-1136-4d6f-b201-d27a6eaca920"/>
    <xsd:import namespace="84156130-99e1-4ba5-94db-5620a20d9726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55c0d-8303-4622-bf48-4e25c61d71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4caf9c2-bc60-4c6f-afd4-0de5c46d82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c3567-1136-4d6f-b201-d27a6eaca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56130-99e1-4ba5-94db-5620a20d9726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4F2DFD73-BDAC-4E07-B73A-6A4D50A9D2E1}" ma:internalName="TaxCatchAll" ma:showField="CatchAllData" ma:web="{bd3c3567-1136-4d6f-b201-d27a6eaca92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4156130-99e1-4ba5-94db-5620a20d9726" xsi:nil="true"/>
    <_ip_UnifiedCompliancePolicyProperties xmlns="http://schemas.microsoft.com/sharepoint/v3" xsi:nil="true"/>
    <lcf76f155ced4ddcb4097134ff3c332f xmlns="e9b55c0d-8303-4622-bf48-4e25c61d71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2A13A3-B051-436D-84C9-8AC50C9E1A2F}"/>
</file>

<file path=customXml/itemProps2.xml><?xml version="1.0" encoding="utf-8"?>
<ds:datastoreItem xmlns:ds="http://schemas.openxmlformats.org/officeDocument/2006/customXml" ds:itemID="{7C7E04D1-B1D9-46EF-AEBA-48140A674129}"/>
</file>

<file path=customXml/itemProps3.xml><?xml version="1.0" encoding="utf-8"?>
<ds:datastoreItem xmlns:ds="http://schemas.openxmlformats.org/officeDocument/2006/customXml" ds:itemID="{8273F969-D43D-4091-978A-0564C515DA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Maher, Bridget</dc:creator>
  <cp:lastModifiedBy>Maher, Bridget</cp:lastModifiedBy>
  <dcterms:created xsi:type="dcterms:W3CDTF">2025-10-23T18:14:24Z</dcterms:created>
  <dcterms:modified xsi:type="dcterms:W3CDTF">2025-10-23T18:15:35Z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0x0101008977AEC400FA7A4E80D8D5FEFED8F33D</vt:lpwstr>
  </property>
</Properties>
</file>